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ozh\Downloads\"/>
    </mc:Choice>
  </mc:AlternateContent>
  <xr:revisionPtr revIDLastSave="0" documentId="13_ncr:1_{9E57D29F-F917-48B7-82C7-542E8F83BF3D}" xr6:coauthVersionLast="47" xr6:coauthVersionMax="47" xr10:uidLastSave="{00000000-0000-0000-0000-000000000000}"/>
  <bookViews>
    <workbookView xWindow="-28920" yWindow="-7650" windowWidth="29040" windowHeight="17640" xr2:uid="{2B39E3E6-988E-E949-8FFC-72489587F500}"/>
  </bookViews>
  <sheets>
    <sheet name="Master Budget" sheetId="2" r:id="rId1"/>
    <sheet name="Budgeted IS" sheetId="1" r:id="rId2"/>
    <sheet name="Cash Budge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B17" i="1"/>
  <c r="C15" i="1"/>
  <c r="D15" i="1"/>
  <c r="E15" i="1"/>
  <c r="B15" i="1"/>
  <c r="I59" i="3"/>
  <c r="C46" i="3"/>
  <c r="C19" i="3"/>
  <c r="L57" i="3" l="1"/>
  <c r="D43" i="3" l="1"/>
  <c r="E43" i="3"/>
  <c r="F43" i="3"/>
  <c r="C43" i="3"/>
  <c r="C41" i="3"/>
  <c r="D40" i="3"/>
  <c r="E40" i="3"/>
  <c r="F40" i="3"/>
  <c r="C40" i="3"/>
  <c r="D38" i="3"/>
  <c r="E38" i="3"/>
  <c r="F38" i="3"/>
  <c r="C38" i="3"/>
  <c r="F32" i="3"/>
  <c r="G32" i="3" s="1"/>
  <c r="E31" i="3"/>
  <c r="F31" i="3" s="1"/>
  <c r="D30" i="3"/>
  <c r="E30" i="3" s="1"/>
  <c r="C29" i="3"/>
  <c r="C33" i="3" s="1"/>
  <c r="B33" i="3"/>
  <c r="C28" i="3"/>
  <c r="D24" i="3"/>
  <c r="E24" i="3"/>
  <c r="F24" i="3"/>
  <c r="G23" i="3"/>
  <c r="F23" i="3"/>
  <c r="F22" i="3"/>
  <c r="E22" i="3"/>
  <c r="E21" i="3"/>
  <c r="D21" i="3"/>
  <c r="D20" i="3"/>
  <c r="C20" i="3"/>
  <c r="C24" i="3"/>
  <c r="B24" i="3"/>
  <c r="B10" i="1"/>
  <c r="E6" i="1"/>
  <c r="E4" i="1"/>
  <c r="E5" i="1"/>
  <c r="E3" i="1"/>
  <c r="D77" i="2"/>
  <c r="E77" i="2"/>
  <c r="F77" i="2"/>
  <c r="C77" i="2"/>
  <c r="D59" i="2"/>
  <c r="E59" i="2"/>
  <c r="F59" i="2"/>
  <c r="C59" i="2"/>
  <c r="B32" i="2"/>
  <c r="B29" i="2"/>
  <c r="F33" i="3" l="1"/>
  <c r="E33" i="3"/>
  <c r="D29" i="3"/>
  <c r="D33" i="3" s="1"/>
  <c r="F17" i="2"/>
  <c r="B17" i="2"/>
  <c r="C16" i="2"/>
  <c r="C19" i="2" s="1"/>
  <c r="D6" i="2"/>
  <c r="E6" i="2" s="1"/>
  <c r="F6" i="2" s="1"/>
  <c r="C7" i="2"/>
  <c r="B9" i="1" s="1"/>
  <c r="B11" i="1" s="1"/>
  <c r="D5" i="2"/>
  <c r="D16" i="2" l="1"/>
  <c r="D19" i="2" s="1"/>
  <c r="C10" i="1"/>
  <c r="D7" i="2"/>
  <c r="C9" i="1" s="1"/>
  <c r="C11" i="1" s="1"/>
  <c r="E5" i="2"/>
  <c r="D10" i="1" s="1"/>
  <c r="C17" i="2" l="1"/>
  <c r="C18" i="2" s="1"/>
  <c r="C20" i="2" s="1"/>
  <c r="C66" i="2" a="1"/>
  <c r="C41" i="2"/>
  <c r="C43" i="2" s="1"/>
  <c r="F5" i="2"/>
  <c r="E10" i="1" s="1"/>
  <c r="F10" i="1" s="1"/>
  <c r="E16" i="2"/>
  <c r="E7" i="2"/>
  <c r="D9" i="1" s="1"/>
  <c r="D11" i="1" s="1"/>
  <c r="C66" i="2" l="1"/>
  <c r="D68" i="2"/>
  <c r="F68" i="2"/>
  <c r="E68" i="2"/>
  <c r="D69" i="2"/>
  <c r="E69" i="2"/>
  <c r="F69" i="2"/>
  <c r="F9" i="1"/>
  <c r="C49" i="2"/>
  <c r="C52" i="2"/>
  <c r="C45" i="2"/>
  <c r="C44" i="3" s="1"/>
  <c r="C51" i="2"/>
  <c r="D17" i="2"/>
  <c r="D18" i="2" s="1"/>
  <c r="D20" i="2" s="1"/>
  <c r="E19" i="2"/>
  <c r="F16" i="2"/>
  <c r="F7" i="2"/>
  <c r="E9" i="1" s="1"/>
  <c r="E11" i="1" s="1"/>
  <c r="F70" i="2" l="1"/>
  <c r="F78" i="2" s="1"/>
  <c r="F11" i="1"/>
  <c r="E70" i="2"/>
  <c r="E78" i="2" s="1"/>
  <c r="D70" i="2"/>
  <c r="D78" i="2" s="1"/>
  <c r="C68" i="2"/>
  <c r="C69" i="2"/>
  <c r="D41" i="2"/>
  <c r="D43" i="2" s="1"/>
  <c r="E17" i="2"/>
  <c r="E18" i="2" s="1"/>
  <c r="E20" i="2" s="1"/>
  <c r="E41" i="2" s="1"/>
  <c r="E43" i="2" s="1"/>
  <c r="E49" i="2" s="1"/>
  <c r="F19" i="2"/>
  <c r="F18" i="2"/>
  <c r="D49" i="2" l="1"/>
  <c r="C12" i="1"/>
  <c r="C13" i="1" s="1"/>
  <c r="D46" i="3"/>
  <c r="C70" i="2"/>
  <c r="C78" i="2" s="1"/>
  <c r="D12" i="1"/>
  <c r="D13" i="1" s="1"/>
  <c r="E46" i="3"/>
  <c r="E12" i="1"/>
  <c r="E13" i="1" s="1"/>
  <c r="F46" i="3"/>
  <c r="D52" i="2"/>
  <c r="D45" i="2"/>
  <c r="D44" i="3" s="1"/>
  <c r="D51" i="2"/>
  <c r="E51" i="2"/>
  <c r="E52" i="2"/>
  <c r="E45" i="2"/>
  <c r="E44" i="3" s="1"/>
  <c r="F20" i="2"/>
  <c r="F41" i="2" s="1"/>
  <c r="F43" i="2" s="1"/>
  <c r="F49" i="2" s="1"/>
  <c r="C29" i="2" a="1"/>
  <c r="B12" i="1" l="1"/>
  <c r="G61" i="2"/>
  <c r="F52" i="2"/>
  <c r="F51" i="2"/>
  <c r="F45" i="2"/>
  <c r="F44" i="3" s="1"/>
  <c r="C29" i="2"/>
  <c r="C31" i="2" s="1"/>
  <c r="D31" i="2"/>
  <c r="D50" i="2" s="1"/>
  <c r="D53" i="2" s="1"/>
  <c r="D60" i="2" s="1"/>
  <c r="D45" i="3" s="1"/>
  <c r="D49" i="3" s="1"/>
  <c r="E31" i="2"/>
  <c r="E50" i="2" s="1"/>
  <c r="E53" i="2" s="1"/>
  <c r="E60" i="2" s="1"/>
  <c r="E45" i="3" s="1"/>
  <c r="E49" i="3" s="1"/>
  <c r="F31" i="2"/>
  <c r="F50" i="2" s="1"/>
  <c r="C50" i="2" l="1"/>
  <c r="C53" i="2" s="1"/>
  <c r="C60" i="2" s="1"/>
  <c r="C45" i="3" s="1"/>
  <c r="C49" i="3" s="1"/>
  <c r="C50" i="3" s="1"/>
  <c r="C54" i="3" s="1"/>
  <c r="D36" i="3" s="1"/>
  <c r="D41" i="3" s="1"/>
  <c r="D50" i="3" s="1"/>
  <c r="D54" i="3" s="1"/>
  <c r="E36" i="3" s="1"/>
  <c r="E41" i="3" s="1"/>
  <c r="E50" i="3" s="1"/>
  <c r="E54" i="3" s="1"/>
  <c r="F36" i="3" s="1"/>
  <c r="F41" i="3" s="1"/>
  <c r="C33" i="2"/>
  <c r="F12" i="1"/>
  <c r="B13" i="1"/>
  <c r="F53" i="2"/>
  <c r="F60" i="2" s="1"/>
  <c r="D33" i="2"/>
  <c r="C32" i="2"/>
  <c r="C34" i="2" s="1"/>
  <c r="C36" i="2" s="1"/>
  <c r="F33" i="2"/>
  <c r="F34" i="2" s="1"/>
  <c r="F36" i="2" s="1"/>
  <c r="E32" i="2"/>
  <c r="E33" i="2"/>
  <c r="E34" i="2"/>
  <c r="E36" i="2" s="1"/>
  <c r="D32" i="2"/>
  <c r="D34" i="2" s="1"/>
  <c r="D36" i="2" s="1"/>
  <c r="F13" i="1" l="1"/>
  <c r="G60" i="2"/>
  <c r="G62" i="2" s="1"/>
  <c r="F45" i="3"/>
  <c r="F49" i="3" s="1"/>
  <c r="F50" i="3" s="1"/>
  <c r="F5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<sst xmlns="http://schemas.openxmlformats.org/spreadsheetml/2006/main" count="264" uniqueCount="178">
  <si>
    <t>Sales price: $60 per unit</t>
  </si>
  <si>
    <t>Expected sales volume: 3,000 units in the first quarter with 500-unit increases in each succeeding quarter.</t>
  </si>
  <si>
    <t>Q1</t>
  </si>
  <si>
    <t>Q2</t>
  </si>
  <si>
    <t>Q3</t>
  </si>
  <si>
    <t>Q4</t>
  </si>
  <si>
    <t>Unit</t>
  </si>
  <si>
    <t>Selling Price</t>
  </si>
  <si>
    <t>Total Revenue</t>
  </si>
  <si>
    <t>Step 1</t>
  </si>
  <si>
    <t>Sale Budget</t>
  </si>
  <si>
    <t xml:space="preserve">Step 2. </t>
  </si>
  <si>
    <t>Production Budget</t>
  </si>
  <si>
    <t xml:space="preserve">Budgeted Sale Units </t>
  </si>
  <si>
    <t>Beginning Inventory</t>
  </si>
  <si>
    <t>+</t>
  </si>
  <si>
    <t>-</t>
  </si>
  <si>
    <t>=</t>
  </si>
  <si>
    <t>Required Production Units</t>
  </si>
  <si>
    <t>20% Next period</t>
  </si>
  <si>
    <t>Budgeted Sale</t>
  </si>
  <si>
    <t xml:space="preserve">Step 3 </t>
  </si>
  <si>
    <t>Direct Material Budget</t>
  </si>
  <si>
    <t>Direct Material Production</t>
  </si>
  <si>
    <t>Beginning DM Inventory</t>
  </si>
  <si>
    <t>Desired Ending DM</t>
  </si>
  <si>
    <t>Required DM purchase</t>
  </si>
  <si>
    <t xml:space="preserve">To meet future sales needs with an ending inventory of 20% of next quarter’s budgeted sales volume. </t>
  </si>
  <si>
    <t>Maintains an ending inventory of raw materials equal to 10% of the next quarter’s production requirements.</t>
  </si>
  <si>
    <t>1,020 pounds for the fourth quarter of 2017</t>
  </si>
  <si>
    <t>Direct Materials Budget</t>
  </si>
  <si>
    <t>DM per unit</t>
  </si>
  <si>
    <t>Total Pounds for Production</t>
  </si>
  <si>
    <t>Each Rightride requires 2 pounds and each pound costs at $4</t>
  </si>
  <si>
    <t>Beginning DM</t>
  </si>
  <si>
    <t>Cost per unit</t>
  </si>
  <si>
    <t>Step 4</t>
  </si>
  <si>
    <t>Direct Labour</t>
  </si>
  <si>
    <t>Required Production Unit</t>
  </si>
  <si>
    <t>Direct Labour per Unit</t>
  </si>
  <si>
    <t>Total Required DL</t>
  </si>
  <si>
    <t>DL Cost per Hour</t>
  </si>
  <si>
    <t>Total Direct Labor Cost</t>
  </si>
  <si>
    <t>Step 5</t>
  </si>
  <si>
    <t>MOH</t>
  </si>
  <si>
    <t>Variable MOH</t>
  </si>
  <si>
    <t>Indirect Material</t>
  </si>
  <si>
    <t>Indirect Labor</t>
  </si>
  <si>
    <t>Utilities</t>
  </si>
  <si>
    <t>Maintenance</t>
  </si>
  <si>
    <t>Total</t>
  </si>
  <si>
    <t>Fixed MOH</t>
  </si>
  <si>
    <t>Supervisory Salaries</t>
  </si>
  <si>
    <t>Depreciation</t>
  </si>
  <si>
    <t>Total Fixed Costs</t>
  </si>
  <si>
    <t>Total MOH</t>
  </si>
  <si>
    <t>MOH per Direct Labor Hour</t>
  </si>
  <si>
    <t>Total Direct Labor Hour</t>
  </si>
  <si>
    <t xml:space="preserve">Step 6 </t>
  </si>
  <si>
    <t xml:space="preserve">Operating Expense </t>
  </si>
  <si>
    <t>Sales in Units</t>
  </si>
  <si>
    <t>Variable Expenese</t>
  </si>
  <si>
    <t>Sales Commissions</t>
  </si>
  <si>
    <t>Freight</t>
  </si>
  <si>
    <t>Salary Sales</t>
  </si>
  <si>
    <t>Salary Office</t>
  </si>
  <si>
    <t>Property Taxes and Insurance</t>
  </si>
  <si>
    <t>Total Fixed</t>
  </si>
  <si>
    <t>Total Variable</t>
  </si>
  <si>
    <t>Cost of Goods Sold</t>
  </si>
  <si>
    <t>DM</t>
  </si>
  <si>
    <t>DL</t>
  </si>
  <si>
    <t>hours</t>
  </si>
  <si>
    <t>pounds</t>
  </si>
  <si>
    <t>Total Cost per Unit</t>
  </si>
  <si>
    <t>COGS</t>
  </si>
  <si>
    <t>Gross Profit</t>
  </si>
  <si>
    <t>S&amp;GA</t>
  </si>
  <si>
    <t>Operating Profit</t>
  </si>
  <si>
    <t>Interest expense</t>
  </si>
  <si>
    <t>Income before Income taxes</t>
  </si>
  <si>
    <t>Income tax expense</t>
  </si>
  <si>
    <t xml:space="preserve">Net Income </t>
  </si>
  <si>
    <t>►Cash Receipts</t>
  </si>
  <si>
    <t>►Cash Disbursements</t>
  </si>
  <si>
    <t>►Financing</t>
  </si>
  <si>
    <t>Contains three sections:</t>
  </si>
  <si>
    <t>Total Avaiable Cash</t>
  </si>
  <si>
    <t>Less: Cash Disbursement (COGs, Opex)</t>
  </si>
  <si>
    <t xml:space="preserve">Excess (Deficiency) of Available Cash over Cash Disbursement </t>
  </si>
  <si>
    <t>Ending Cash Balance</t>
  </si>
  <si>
    <t>Add: Cash Receipts (from Sales, Other Incomes, Assets disposals)</t>
  </si>
  <si>
    <t>Financing (borrowing or repayment)</t>
  </si>
  <si>
    <t>Given</t>
  </si>
  <si>
    <t>Given by Management</t>
  </si>
  <si>
    <t>Given from last year</t>
  </si>
  <si>
    <t xml:space="preserve">60% are collected in the quarter </t>
  </si>
  <si>
    <t>40% are collected in the following quarter</t>
  </si>
  <si>
    <t>60,000 at December 31, 2016 be collected in full in the first quarter of 2017</t>
  </si>
  <si>
    <t>Short-term investments are expected to be sold for $2,000 cash in the first quarter</t>
  </si>
  <si>
    <t>50% are paid in the quarter purchased and 50% are paid in the following quarter</t>
  </si>
  <si>
    <t>Accounts payable of $10,600 at December 31, 2016, are expected to be paid in full in the first quarter of 2017</t>
  </si>
  <si>
    <t>100% is paid in the quarter incurred.</t>
  </si>
  <si>
    <t>MOH and SGA are paid in the quarter except depreciation</t>
  </si>
  <si>
    <t>Cash Receipt</t>
  </si>
  <si>
    <t>Cash Disbursment</t>
  </si>
  <si>
    <t>Capital Expenditure</t>
  </si>
  <si>
    <t>Hayes makes equal quarterly payments of its estimated $12,000 annual income taxes</t>
  </si>
  <si>
    <t>purchase a truck in the second quarter for $10,000 cash</t>
  </si>
  <si>
    <t>Loans are repaid in the earliest quarter in which there is sufficient cash (that is, when the cash on hand exceeds the $15,000 minimum required balance</t>
  </si>
  <si>
    <t xml:space="preserve">Account Receivable </t>
  </si>
  <si>
    <t>First Quarter</t>
  </si>
  <si>
    <t>Second Quarter</t>
  </si>
  <si>
    <t>Third Quarter</t>
  </si>
  <si>
    <t>Fourth Quarter</t>
  </si>
  <si>
    <t>Total Collections</t>
  </si>
  <si>
    <t>Sales</t>
  </si>
  <si>
    <t>AR</t>
  </si>
  <si>
    <t>Account Payable</t>
  </si>
  <si>
    <t>Schedule of Payments</t>
  </si>
  <si>
    <t>Schedule of Collection</t>
  </si>
  <si>
    <t>Purchase</t>
  </si>
  <si>
    <t>AP</t>
  </si>
  <si>
    <t>Collections from Customers</t>
  </si>
  <si>
    <t xml:space="preserve">Sale of Investment </t>
  </si>
  <si>
    <t>Total Receipts</t>
  </si>
  <si>
    <t>Add: Cash Receipts</t>
  </si>
  <si>
    <t xml:space="preserve">Less: Cash Disbursement </t>
  </si>
  <si>
    <t>Direct Materials</t>
  </si>
  <si>
    <t>Purchase of Truck</t>
  </si>
  <si>
    <t>Income Tax Expense</t>
  </si>
  <si>
    <t xml:space="preserve">Total Disbursements </t>
  </si>
  <si>
    <t>Repayment</t>
  </si>
  <si>
    <t>Borrowing</t>
  </si>
  <si>
    <t xml:space="preserve">Total Required Units </t>
  </si>
  <si>
    <t>Required production Unit</t>
  </si>
  <si>
    <t xml:space="preserve"> Curret budget 2017</t>
  </si>
  <si>
    <t xml:space="preserve">Total Cost of Purchase </t>
  </si>
  <si>
    <t>Two hours of direct labor are required to produce each unit of finished goods</t>
  </si>
  <si>
    <t>Hourly wage rate is $10</t>
  </si>
  <si>
    <t>Per Direct Labour</t>
  </si>
  <si>
    <t>MOH/DL</t>
  </si>
  <si>
    <t>Fixed Expenses</t>
  </si>
  <si>
    <t>Total S&amp;GA</t>
  </si>
  <si>
    <t>Per Unit</t>
  </si>
  <si>
    <t xml:space="preserve">MOH allocated by DL </t>
  </si>
  <si>
    <t>Revenue</t>
  </si>
  <si>
    <t>Beginning Cash Balance</t>
  </si>
  <si>
    <t>Total Payment</t>
  </si>
  <si>
    <t>BS</t>
  </si>
  <si>
    <t>Cash</t>
  </si>
  <si>
    <t>not including depreication</t>
  </si>
  <si>
    <t>Total MOH - Depreciation</t>
  </si>
  <si>
    <t>Total S&amp;GA - Depreciation</t>
  </si>
  <si>
    <t xml:space="preserve">Given </t>
  </si>
  <si>
    <t>12,000/4</t>
  </si>
  <si>
    <t xml:space="preserve">minium requirement </t>
  </si>
  <si>
    <t>15000 - 12000</t>
  </si>
  <si>
    <t xml:space="preserve">paid back the loan plus interest expense </t>
  </si>
  <si>
    <t xml:space="preserve">Interest Expense </t>
  </si>
  <si>
    <t>borrowing as loan</t>
  </si>
  <si>
    <t>Interest 10%</t>
  </si>
  <si>
    <t>Interest expense for 3 months</t>
  </si>
  <si>
    <t>Forecasted 2017</t>
  </si>
  <si>
    <t>required Production for Q1 2018</t>
  </si>
  <si>
    <t>Given 2 Direct Labour Hour</t>
  </si>
  <si>
    <t>Given 1 hour $10</t>
  </si>
  <si>
    <t>Per Direct Labour hour</t>
  </si>
  <si>
    <t>P*r%</t>
  </si>
  <si>
    <t>(500/12)*3</t>
  </si>
  <si>
    <t>Desired Ending Inventory</t>
  </si>
  <si>
    <t xml:space="preserve">of the next Q Sales </t>
  </si>
  <si>
    <t>Total Annual Direct Labour</t>
  </si>
  <si>
    <t xml:space="preserve">Notes </t>
  </si>
  <si>
    <t>Last year Cash Balance</t>
  </si>
  <si>
    <t>(P*r%/5%)*3</t>
  </si>
  <si>
    <t>Ads expense is fixed cost and estimated</t>
  </si>
  <si>
    <t>Adverising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</si>
</sst>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right"/>
    </xf>
    <xf numFmtId="9" fontId="0" fillId="0" borderId="0" xfId="0" applyNumberFormat="1"/>
    <xf numFmtId="0" fontId="1" fillId="0" borderId="0" xfId="0" applyFont="1"/>
    <xf numFmtId="0" fontId="4" fillId="0" borderId="0" xfId="0" applyFont="1"/>
    <xf numFmtId="0" fontId="5" fillId="0" borderId="0" xfId="0" applyFont="1"/>
    <xf numFmtId="44" fontId="0" fillId="0" borderId="0" xfId="1" applyFont="1"/>
    <xf numFmtId="164" fontId="0" fillId="0" borderId="0" xfId="1" applyNumberFormat="1" applyFont="1"/>
    <xf numFmtId="164" fontId="1" fillId="0" borderId="0" xfId="1" applyNumberFormat="1" applyFont="1"/>
    <xf numFmtId="44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0" fontId="0" fillId="0" borderId="0" xfId="0" applyFont="1"/>
    <xf numFmtId="3" fontId="0" fillId="0" borderId="0" xfId="0" applyNumberFormat="1"/>
    <xf numFmtId="0" fontId="0" fillId="0" borderId="0" xfId="0" applyAlignment="1">
      <alignment horizontal="left" indent="1"/>
    </xf>
    <xf numFmtId="6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/>
    </xf>
    <xf numFmtId="9" fontId="5" fillId="0" borderId="0" xfId="0" applyNumberFormat="1" applyFont="1"/>
    <xf numFmtId="44" fontId="4" fillId="0" borderId="0" xfId="1" applyFont="1"/>
    <xf numFmtId="164" fontId="4" fillId="0" borderId="0" xfId="1" applyNumberFormat="1" applyFont="1"/>
    <xf numFmtId="44" fontId="5" fillId="0" borderId="0" xfId="1" applyFont="1"/>
    <xf numFmtId="44" fontId="0" fillId="2" borderId="0" xfId="1" applyFont="1" applyFill="1"/>
    <xf numFmtId="164" fontId="1" fillId="2" borderId="0" xfId="0" applyNumberFormat="1" applyFont="1" applyFill="1"/>
    <xf numFmtId="164" fontId="1" fillId="3" borderId="0" xfId="1" applyNumberFormat="1" applyFont="1" applyFill="1"/>
    <xf numFmtId="0" fontId="0" fillId="3" borderId="0" xfId="0" applyFill="1"/>
    <xf numFmtId="0" fontId="0" fillId="4" borderId="0" xfId="0" applyFill="1"/>
    <xf numFmtId="44" fontId="1" fillId="4" borderId="0" xfId="0" applyNumberFormat="1" applyFont="1" applyFill="1"/>
    <xf numFmtId="0" fontId="0" fillId="5" borderId="0" xfId="0" applyFill="1"/>
    <xf numFmtId="164" fontId="1" fillId="5" borderId="0" xfId="1" applyNumberFormat="1" applyFont="1" applyFill="1"/>
    <xf numFmtId="6" fontId="5" fillId="0" borderId="0" xfId="0" applyNumberFormat="1" applyFont="1"/>
    <xf numFmtId="0" fontId="0" fillId="3" borderId="0" xfId="0" applyFont="1" applyFill="1"/>
    <xf numFmtId="164" fontId="1" fillId="6" borderId="0" xfId="0" applyNumberFormat="1" applyFont="1" applyFill="1"/>
    <xf numFmtId="0" fontId="0" fillId="6" borderId="0" xfId="0" applyFill="1"/>
    <xf numFmtId="0" fontId="0" fillId="7" borderId="0" xfId="0" applyFill="1"/>
    <xf numFmtId="0" fontId="1" fillId="7" borderId="0" xfId="0" applyFont="1" applyFill="1"/>
    <xf numFmtId="0" fontId="0" fillId="2" borderId="0" xfId="0" applyFill="1"/>
    <xf numFmtId="0" fontId="1" fillId="2" borderId="0" xfId="0" applyFont="1" applyFill="1"/>
    <xf numFmtId="164" fontId="1" fillId="8" borderId="0" xfId="0" applyNumberFormat="1" applyFont="1" applyFill="1"/>
    <xf numFmtId="0" fontId="0" fillId="8" borderId="0" xfId="0" applyFill="1"/>
    <xf numFmtId="3" fontId="4" fillId="0" borderId="0" xfId="0" applyNumberFormat="1" applyFont="1"/>
    <xf numFmtId="165" fontId="0" fillId="0" borderId="0" xfId="2" applyNumberFormat="1" applyFont="1"/>
    <xf numFmtId="0" fontId="0" fillId="0" borderId="0" xfId="0" applyAlignment="1">
      <alignment horizont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FC700-0089-0F49-9658-DAA1A587D04F}">
  <dimension ref="A1:H84"/>
  <sheetViews>
    <sheetView tabSelected="1" topLeftCell="A45" zoomScaleNormal="100" workbookViewId="0">
      <selection activeCell="G62" sqref="G62"/>
    </sheetView>
  </sheetViews>
  <sheetFormatPr defaultColWidth="10.796875" defaultRowHeight="15.6" x14ac:dyDescent="0.6"/>
  <cols>
    <col min="2" max="2" width="27.6484375" customWidth="1"/>
    <col min="3" max="6" width="12.5" bestFit="1" customWidth="1"/>
  </cols>
  <sheetData>
    <row r="1" spans="1:8" x14ac:dyDescent="0.6">
      <c r="A1" t="s">
        <v>9</v>
      </c>
      <c r="B1" s="3" t="s">
        <v>10</v>
      </c>
    </row>
    <row r="2" spans="1:8" x14ac:dyDescent="0.6">
      <c r="D2" s="5" t="s">
        <v>1</v>
      </c>
    </row>
    <row r="3" spans="1:8" x14ac:dyDescent="0.6">
      <c r="B3" s="4" t="s">
        <v>0</v>
      </c>
    </row>
    <row r="4" spans="1:8" x14ac:dyDescent="0.6">
      <c r="C4" s="3" t="s">
        <v>2</v>
      </c>
      <c r="D4" s="3" t="s">
        <v>3</v>
      </c>
      <c r="E4" s="3" t="s">
        <v>4</v>
      </c>
      <c r="F4" s="3" t="s">
        <v>5</v>
      </c>
    </row>
    <row r="5" spans="1:8" x14ac:dyDescent="0.6">
      <c r="B5" t="s">
        <v>6</v>
      </c>
      <c r="C5" s="27">
        <v>3000</v>
      </c>
      <c r="D5" s="27">
        <f>C5+500</f>
        <v>3500</v>
      </c>
      <c r="E5" s="27">
        <f t="shared" ref="E5:F5" si="0">D5+500</f>
        <v>4000</v>
      </c>
      <c r="F5" s="27">
        <f t="shared" si="0"/>
        <v>4500</v>
      </c>
    </row>
    <row r="6" spans="1:8" x14ac:dyDescent="0.6">
      <c r="B6" t="s">
        <v>7</v>
      </c>
      <c r="C6" s="7">
        <v>60</v>
      </c>
      <c r="D6" s="7">
        <f>C6</f>
        <v>60</v>
      </c>
      <c r="E6" s="7">
        <f t="shared" ref="E6:F6" si="1">D6</f>
        <v>60</v>
      </c>
      <c r="F6" s="7">
        <f t="shared" si="1"/>
        <v>60</v>
      </c>
    </row>
    <row r="7" spans="1:8" x14ac:dyDescent="0.6">
      <c r="B7" t="s">
        <v>8</v>
      </c>
      <c r="C7" s="25">
        <f>C5*C6</f>
        <v>180000</v>
      </c>
      <c r="D7" s="25">
        <f t="shared" ref="D7:F7" si="2">D5*D6</f>
        <v>210000</v>
      </c>
      <c r="E7" s="25">
        <f t="shared" si="2"/>
        <v>240000</v>
      </c>
      <c r="F7" s="25">
        <f t="shared" si="2"/>
        <v>270000</v>
      </c>
    </row>
    <row r="9" spans="1:8" x14ac:dyDescent="0.6">
      <c r="A9" t="s">
        <v>11</v>
      </c>
      <c r="B9" s="3" t="s">
        <v>12</v>
      </c>
      <c r="D9" s="5" t="s">
        <v>27</v>
      </c>
    </row>
    <row r="10" spans="1:8" x14ac:dyDescent="0.6">
      <c r="B10" t="s">
        <v>13</v>
      </c>
      <c r="D10" s="2"/>
    </row>
    <row r="11" spans="1:8" x14ac:dyDescent="0.6">
      <c r="A11" s="1" t="s">
        <v>15</v>
      </c>
      <c r="B11" t="s">
        <v>170</v>
      </c>
      <c r="D11" s="4" t="s">
        <v>19</v>
      </c>
    </row>
    <row r="12" spans="1:8" x14ac:dyDescent="0.6">
      <c r="A12" s="1" t="s">
        <v>16</v>
      </c>
      <c r="B12" t="s">
        <v>14</v>
      </c>
    </row>
    <row r="13" spans="1:8" x14ac:dyDescent="0.6">
      <c r="A13" s="1" t="s">
        <v>17</v>
      </c>
      <c r="B13" s="3" t="s">
        <v>18</v>
      </c>
    </row>
    <row r="14" spans="1:8" x14ac:dyDescent="0.6">
      <c r="A14" s="1"/>
      <c r="B14">
        <v>2016</v>
      </c>
      <c r="C14" s="43" t="s">
        <v>163</v>
      </c>
      <c r="D14" s="43"/>
      <c r="E14" s="43"/>
      <c r="F14" s="43"/>
      <c r="G14">
        <v>2018</v>
      </c>
    </row>
    <row r="15" spans="1:8" x14ac:dyDescent="0.6">
      <c r="B15" s="1" t="s">
        <v>5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2</v>
      </c>
    </row>
    <row r="16" spans="1:8" x14ac:dyDescent="0.6">
      <c r="B16" s="3" t="s">
        <v>20</v>
      </c>
      <c r="C16" s="27">
        <f>C5</f>
        <v>3000</v>
      </c>
      <c r="D16" s="27">
        <f t="shared" ref="D16:F16" si="3">D5</f>
        <v>3500</v>
      </c>
      <c r="E16" s="27">
        <f t="shared" si="3"/>
        <v>4000</v>
      </c>
      <c r="F16" s="27">
        <f t="shared" si="3"/>
        <v>4500</v>
      </c>
      <c r="G16" s="5">
        <v>5000</v>
      </c>
      <c r="H16" t="s">
        <v>154</v>
      </c>
    </row>
    <row r="17" spans="1:8" x14ac:dyDescent="0.6">
      <c r="B17" t="str">
        <f>B11</f>
        <v>Desired Ending Inventory</v>
      </c>
      <c r="C17">
        <f>D16*20%</f>
        <v>700</v>
      </c>
      <c r="D17">
        <f t="shared" ref="D17:F17" si="4">E16*20%</f>
        <v>800</v>
      </c>
      <c r="E17">
        <f t="shared" si="4"/>
        <v>900</v>
      </c>
      <c r="F17">
        <f t="shared" si="4"/>
        <v>1000</v>
      </c>
      <c r="G17" s="2">
        <v>0.2</v>
      </c>
      <c r="H17" t="s">
        <v>171</v>
      </c>
    </row>
    <row r="18" spans="1:8" x14ac:dyDescent="0.6">
      <c r="B18" s="3" t="s">
        <v>134</v>
      </c>
      <c r="C18">
        <f>C16+C17</f>
        <v>3700</v>
      </c>
      <c r="D18">
        <f t="shared" ref="D18:F18" si="5">D16+D17</f>
        <v>4300</v>
      </c>
      <c r="E18">
        <f t="shared" si="5"/>
        <v>4900</v>
      </c>
      <c r="F18">
        <f t="shared" si="5"/>
        <v>5500</v>
      </c>
    </row>
    <row r="19" spans="1:8" x14ac:dyDescent="0.6">
      <c r="B19" t="s">
        <v>14</v>
      </c>
      <c r="C19">
        <f>C16*0.2</f>
        <v>600</v>
      </c>
      <c r="D19">
        <f t="shared" ref="D19:F19" si="6">D16*0.2</f>
        <v>700</v>
      </c>
      <c r="E19">
        <f t="shared" si="6"/>
        <v>800</v>
      </c>
      <c r="F19">
        <f t="shared" si="6"/>
        <v>900</v>
      </c>
    </row>
    <row r="20" spans="1:8" x14ac:dyDescent="0.6">
      <c r="B20" s="3" t="s">
        <v>135</v>
      </c>
      <c r="C20" s="3">
        <f>C18-C19</f>
        <v>3100</v>
      </c>
      <c r="D20" s="3">
        <f t="shared" ref="D20:F20" si="7">D18-D19</f>
        <v>3600</v>
      </c>
      <c r="E20" s="3">
        <f t="shared" si="7"/>
        <v>4100</v>
      </c>
      <c r="F20" s="3">
        <f t="shared" si="7"/>
        <v>4600</v>
      </c>
    </row>
    <row r="22" spans="1:8" x14ac:dyDescent="0.6">
      <c r="A22" t="s">
        <v>21</v>
      </c>
      <c r="B22" s="3" t="s">
        <v>22</v>
      </c>
      <c r="D22" s="5" t="s">
        <v>28</v>
      </c>
    </row>
    <row r="23" spans="1:8" x14ac:dyDescent="0.6">
      <c r="B23" s="3" t="s">
        <v>23</v>
      </c>
      <c r="D23" s="5" t="s">
        <v>33</v>
      </c>
    </row>
    <row r="24" spans="1:8" x14ac:dyDescent="0.6">
      <c r="A24" s="1" t="s">
        <v>15</v>
      </c>
      <c r="B24" t="s">
        <v>25</v>
      </c>
      <c r="D24" s="5" t="s">
        <v>29</v>
      </c>
    </row>
    <row r="25" spans="1:8" x14ac:dyDescent="0.6">
      <c r="A25" s="1" t="s">
        <v>16</v>
      </c>
      <c r="B25" t="s">
        <v>24</v>
      </c>
    </row>
    <row r="26" spans="1:8" x14ac:dyDescent="0.6">
      <c r="A26" s="1" t="s">
        <v>17</v>
      </c>
      <c r="B26" s="3" t="s">
        <v>26</v>
      </c>
    </row>
    <row r="27" spans="1:8" x14ac:dyDescent="0.6">
      <c r="B27">
        <v>2016</v>
      </c>
      <c r="C27" s="43" t="s">
        <v>136</v>
      </c>
      <c r="D27" s="43"/>
      <c r="E27" s="43"/>
      <c r="F27" s="43"/>
      <c r="G27">
        <v>2018</v>
      </c>
    </row>
    <row r="28" spans="1:8" x14ac:dyDescent="0.6">
      <c r="B28" s="3" t="s">
        <v>30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2</v>
      </c>
    </row>
    <row r="29" spans="1:8" x14ac:dyDescent="0.6">
      <c r="B29" t="str">
        <f>B20</f>
        <v>Required production Unit</v>
      </c>
      <c r="C29" cm="1">
        <f t="array" ref="C29:F29">C20:F20</f>
        <v>3100</v>
      </c>
      <c r="D29">
        <v>3600</v>
      </c>
      <c r="E29">
        <v>4100</v>
      </c>
      <c r="F29">
        <v>4600</v>
      </c>
    </row>
    <row r="30" spans="1:8" x14ac:dyDescent="0.6">
      <c r="B30" t="s">
        <v>31</v>
      </c>
      <c r="C30" s="4">
        <v>2</v>
      </c>
      <c r="D30" s="4">
        <v>2</v>
      </c>
      <c r="E30" s="4">
        <v>2</v>
      </c>
      <c r="F30" s="4">
        <v>2</v>
      </c>
      <c r="G30" t="s">
        <v>154</v>
      </c>
    </row>
    <row r="31" spans="1:8" x14ac:dyDescent="0.6">
      <c r="B31" t="s">
        <v>32</v>
      </c>
      <c r="C31">
        <f>C29*C30</f>
        <v>6200</v>
      </c>
      <c r="D31">
        <f t="shared" ref="D31:F31" si="8">D29*D30</f>
        <v>7200</v>
      </c>
      <c r="E31">
        <f t="shared" si="8"/>
        <v>8200</v>
      </c>
      <c r="F31">
        <f t="shared" si="8"/>
        <v>9200</v>
      </c>
    </row>
    <row r="32" spans="1:8" x14ac:dyDescent="0.6">
      <c r="A32" t="s">
        <v>15</v>
      </c>
      <c r="B32" t="str">
        <f>B24</f>
        <v>Desired Ending DM</v>
      </c>
      <c r="C32">
        <f>D31*$G$32</f>
        <v>720</v>
      </c>
      <c r="D32">
        <f t="shared" ref="D32:E32" si="9">E31*$G$32</f>
        <v>820</v>
      </c>
      <c r="E32">
        <f t="shared" si="9"/>
        <v>920</v>
      </c>
      <c r="F32" s="4">
        <v>1020</v>
      </c>
      <c r="G32" s="19">
        <v>0.1</v>
      </c>
      <c r="H32" t="s">
        <v>164</v>
      </c>
    </row>
    <row r="33" spans="1:7" x14ac:dyDescent="0.6">
      <c r="A33" t="s">
        <v>16</v>
      </c>
      <c r="B33" t="s">
        <v>34</v>
      </c>
      <c r="C33">
        <f>C31*$G$32</f>
        <v>620</v>
      </c>
      <c r="D33">
        <f t="shared" ref="D33:F33" si="10">D31*$G$32</f>
        <v>720</v>
      </c>
      <c r="E33">
        <f t="shared" si="10"/>
        <v>820</v>
      </c>
      <c r="F33">
        <f t="shared" si="10"/>
        <v>920</v>
      </c>
    </row>
    <row r="34" spans="1:7" x14ac:dyDescent="0.6">
      <c r="A34" t="s">
        <v>17</v>
      </c>
      <c r="B34" t="s">
        <v>26</v>
      </c>
      <c r="C34">
        <f>C31+C32-C33</f>
        <v>6300</v>
      </c>
      <c r="D34">
        <f t="shared" ref="D34:F34" si="11">D31+D32-D33</f>
        <v>7300</v>
      </c>
      <c r="E34">
        <f t="shared" si="11"/>
        <v>8300</v>
      </c>
      <c r="F34">
        <f t="shared" si="11"/>
        <v>9300</v>
      </c>
    </row>
    <row r="35" spans="1:7" x14ac:dyDescent="0.6">
      <c r="B35" t="s">
        <v>35</v>
      </c>
      <c r="C35" s="6">
        <v>4</v>
      </c>
      <c r="D35" s="6">
        <v>4</v>
      </c>
      <c r="E35" s="6">
        <v>4</v>
      </c>
      <c r="F35" s="6">
        <v>4</v>
      </c>
      <c r="G35" t="s">
        <v>154</v>
      </c>
    </row>
    <row r="36" spans="1:7" x14ac:dyDescent="0.6">
      <c r="B36" s="3" t="s">
        <v>137</v>
      </c>
      <c r="C36" s="33">
        <f>C34*C35</f>
        <v>25200</v>
      </c>
      <c r="D36" s="33">
        <f t="shared" ref="D36:F36" si="12">D34*D35</f>
        <v>29200</v>
      </c>
      <c r="E36" s="33">
        <f t="shared" si="12"/>
        <v>33200</v>
      </c>
      <c r="F36" s="33">
        <f t="shared" si="12"/>
        <v>37200</v>
      </c>
    </row>
    <row r="37" spans="1:7" x14ac:dyDescent="0.6">
      <c r="B37" s="3"/>
      <c r="C37" s="11"/>
      <c r="D37" s="11"/>
      <c r="E37" s="11"/>
      <c r="F37" s="11"/>
    </row>
    <row r="38" spans="1:7" x14ac:dyDescent="0.6">
      <c r="A38" t="s">
        <v>36</v>
      </c>
      <c r="B38" s="3" t="s">
        <v>37</v>
      </c>
      <c r="D38" s="4" t="s">
        <v>138</v>
      </c>
    </row>
    <row r="39" spans="1:7" x14ac:dyDescent="0.6">
      <c r="D39" s="4" t="s">
        <v>139</v>
      </c>
    </row>
    <row r="40" spans="1:7" x14ac:dyDescent="0.6">
      <c r="C40" s="3" t="s">
        <v>2</v>
      </c>
      <c r="D40" s="3" t="s">
        <v>3</v>
      </c>
      <c r="E40" s="3" t="s">
        <v>4</v>
      </c>
      <c r="F40" s="3" t="s">
        <v>5</v>
      </c>
    </row>
    <row r="41" spans="1:7" x14ac:dyDescent="0.6">
      <c r="B41" s="12" t="s">
        <v>38</v>
      </c>
      <c r="C41">
        <f>C20</f>
        <v>3100</v>
      </c>
      <c r="D41">
        <f t="shared" ref="D41:F41" si="13">D20</f>
        <v>3600</v>
      </c>
      <c r="E41">
        <f t="shared" si="13"/>
        <v>4100</v>
      </c>
      <c r="F41">
        <f t="shared" si="13"/>
        <v>4600</v>
      </c>
    </row>
    <row r="42" spans="1:7" x14ac:dyDescent="0.6">
      <c r="B42" t="s">
        <v>39</v>
      </c>
      <c r="C42">
        <v>2</v>
      </c>
      <c r="D42">
        <v>2</v>
      </c>
      <c r="E42">
        <v>2</v>
      </c>
      <c r="F42">
        <v>2</v>
      </c>
      <c r="G42" t="s">
        <v>165</v>
      </c>
    </row>
    <row r="43" spans="1:7" x14ac:dyDescent="0.6">
      <c r="B43" t="s">
        <v>40</v>
      </c>
      <c r="C43">
        <f>C41*C42</f>
        <v>6200</v>
      </c>
      <c r="D43">
        <f t="shared" ref="D43:F43" si="14">D41*D42</f>
        <v>7200</v>
      </c>
      <c r="E43">
        <f t="shared" si="14"/>
        <v>8200</v>
      </c>
      <c r="F43">
        <f t="shared" si="14"/>
        <v>9200</v>
      </c>
    </row>
    <row r="44" spans="1:7" x14ac:dyDescent="0.6">
      <c r="B44" t="s">
        <v>41</v>
      </c>
      <c r="C44" s="6">
        <v>10</v>
      </c>
      <c r="D44" s="6">
        <v>10</v>
      </c>
      <c r="E44" s="6">
        <v>10</v>
      </c>
      <c r="F44" s="6">
        <v>10</v>
      </c>
      <c r="G44" t="s">
        <v>166</v>
      </c>
    </row>
    <row r="45" spans="1:7" x14ac:dyDescent="0.6">
      <c r="B45" s="3" t="s">
        <v>42</v>
      </c>
      <c r="C45" s="39">
        <f>C43*C44</f>
        <v>62000</v>
      </c>
      <c r="D45" s="39">
        <f t="shared" ref="D45:F45" si="15">D43*D44</f>
        <v>72000</v>
      </c>
      <c r="E45" s="39">
        <f t="shared" si="15"/>
        <v>82000</v>
      </c>
      <c r="F45" s="39">
        <f t="shared" si="15"/>
        <v>92000</v>
      </c>
    </row>
    <row r="47" spans="1:7" x14ac:dyDescent="0.6">
      <c r="A47" t="s">
        <v>43</v>
      </c>
      <c r="B47" s="3" t="s">
        <v>44</v>
      </c>
      <c r="C47" s="3" t="s">
        <v>2</v>
      </c>
      <c r="D47" s="3" t="s">
        <v>3</v>
      </c>
      <c r="E47" s="3" t="s">
        <v>4</v>
      </c>
      <c r="F47" s="3" t="s">
        <v>5</v>
      </c>
    </row>
    <row r="48" spans="1:7" x14ac:dyDescent="0.6">
      <c r="B48" s="3" t="s">
        <v>45</v>
      </c>
    </row>
    <row r="49" spans="1:8" x14ac:dyDescent="0.6">
      <c r="B49" s="14" t="s">
        <v>46</v>
      </c>
      <c r="C49" s="10">
        <f>C43*$G$49</f>
        <v>6200</v>
      </c>
      <c r="D49" s="10">
        <f t="shared" ref="D49:F49" si="16">D43*$G$49</f>
        <v>7200</v>
      </c>
      <c r="E49" s="10">
        <f t="shared" si="16"/>
        <v>8200</v>
      </c>
      <c r="F49" s="10">
        <f t="shared" si="16"/>
        <v>9200</v>
      </c>
      <c r="G49" s="22">
        <v>1</v>
      </c>
      <c r="H49" s="5" t="s">
        <v>167</v>
      </c>
    </row>
    <row r="50" spans="1:8" x14ac:dyDescent="0.6">
      <c r="B50" s="14" t="s">
        <v>47</v>
      </c>
      <c r="C50" s="10">
        <f>C31*$G$50</f>
        <v>8680</v>
      </c>
      <c r="D50" s="10">
        <f t="shared" ref="D50:F50" si="17">D31*$G$50</f>
        <v>10080</v>
      </c>
      <c r="E50" s="10">
        <f t="shared" si="17"/>
        <v>11480</v>
      </c>
      <c r="F50" s="10">
        <f t="shared" si="17"/>
        <v>12880</v>
      </c>
      <c r="G50" s="22">
        <v>1.4</v>
      </c>
      <c r="H50" s="5" t="s">
        <v>140</v>
      </c>
    </row>
    <row r="51" spans="1:8" x14ac:dyDescent="0.6">
      <c r="B51" s="14" t="s">
        <v>48</v>
      </c>
      <c r="C51" s="10">
        <f>C43*$G$51</f>
        <v>2480</v>
      </c>
      <c r="D51" s="10">
        <f t="shared" ref="D51:F51" si="18">D43*$G$51</f>
        <v>2880</v>
      </c>
      <c r="E51" s="10">
        <f t="shared" si="18"/>
        <v>3280</v>
      </c>
      <c r="F51" s="10">
        <f t="shared" si="18"/>
        <v>3680</v>
      </c>
      <c r="G51" s="22">
        <v>0.4</v>
      </c>
      <c r="H51" s="5" t="s">
        <v>140</v>
      </c>
    </row>
    <row r="52" spans="1:8" x14ac:dyDescent="0.6">
      <c r="B52" s="14" t="s">
        <v>49</v>
      </c>
      <c r="C52" s="10">
        <f>C43*$G$52</f>
        <v>1240</v>
      </c>
      <c r="D52" s="10">
        <f t="shared" ref="D52:F52" si="19">D43*$G$52</f>
        <v>1440</v>
      </c>
      <c r="E52" s="10">
        <f t="shared" si="19"/>
        <v>1640</v>
      </c>
      <c r="F52" s="10">
        <f t="shared" si="19"/>
        <v>1840</v>
      </c>
      <c r="G52" s="22">
        <v>0.2</v>
      </c>
      <c r="H52" s="5" t="s">
        <v>140</v>
      </c>
    </row>
    <row r="53" spans="1:8" x14ac:dyDescent="0.6">
      <c r="B53" s="3" t="s">
        <v>50</v>
      </c>
      <c r="C53" s="11">
        <f>C49+C50+C51+C52</f>
        <v>18600</v>
      </c>
      <c r="D53" s="11">
        <f t="shared" ref="D53:F53" si="20">D49+D50+D51+D52</f>
        <v>21600</v>
      </c>
      <c r="E53" s="11">
        <f t="shared" si="20"/>
        <v>24600</v>
      </c>
      <c r="F53" s="11">
        <f t="shared" si="20"/>
        <v>27600</v>
      </c>
    </row>
    <row r="54" spans="1:8" x14ac:dyDescent="0.6">
      <c r="B54" s="3" t="s">
        <v>51</v>
      </c>
    </row>
    <row r="55" spans="1:8" x14ac:dyDescent="0.6">
      <c r="B55" s="14" t="s">
        <v>52</v>
      </c>
      <c r="C55" s="21">
        <v>20000</v>
      </c>
      <c r="D55" s="21">
        <v>20000</v>
      </c>
      <c r="E55" s="21">
        <v>20000</v>
      </c>
      <c r="F55" s="21">
        <v>20000</v>
      </c>
      <c r="G55" t="s">
        <v>93</v>
      </c>
    </row>
    <row r="56" spans="1:8" x14ac:dyDescent="0.6">
      <c r="B56" s="14" t="s">
        <v>53</v>
      </c>
      <c r="C56" s="21">
        <v>3800</v>
      </c>
      <c r="D56" s="21">
        <v>3800</v>
      </c>
      <c r="E56" s="21">
        <v>3800</v>
      </c>
      <c r="F56" s="21">
        <v>3800</v>
      </c>
      <c r="G56" t="s">
        <v>93</v>
      </c>
    </row>
    <row r="57" spans="1:8" x14ac:dyDescent="0.6">
      <c r="B57" s="14" t="s">
        <v>66</v>
      </c>
      <c r="C57" s="21">
        <v>9000</v>
      </c>
      <c r="D57" s="21">
        <v>9000</v>
      </c>
      <c r="E57" s="21">
        <v>9000</v>
      </c>
      <c r="F57" s="21">
        <v>9000</v>
      </c>
      <c r="G57" t="s">
        <v>93</v>
      </c>
    </row>
    <row r="58" spans="1:8" x14ac:dyDescent="0.6">
      <c r="B58" s="14" t="s">
        <v>49</v>
      </c>
      <c r="C58" s="21">
        <v>5700</v>
      </c>
      <c r="D58" s="21">
        <v>5700</v>
      </c>
      <c r="E58" s="21">
        <v>5700</v>
      </c>
      <c r="F58" s="21">
        <v>5700</v>
      </c>
      <c r="G58" t="s">
        <v>93</v>
      </c>
    </row>
    <row r="59" spans="1:8" x14ac:dyDescent="0.6">
      <c r="B59" s="3" t="s">
        <v>54</v>
      </c>
      <c r="C59" s="21">
        <f>SUM(C55:C58)</f>
        <v>38500</v>
      </c>
      <c r="D59" s="21">
        <f t="shared" ref="D59:F59" si="21">SUM(D55:D58)</f>
        <v>38500</v>
      </c>
      <c r="E59" s="21">
        <f t="shared" si="21"/>
        <v>38500</v>
      </c>
      <c r="F59" s="21">
        <f t="shared" si="21"/>
        <v>38500</v>
      </c>
      <c r="G59" t="s">
        <v>93</v>
      </c>
    </row>
    <row r="60" spans="1:8" x14ac:dyDescent="0.6">
      <c r="B60" s="3" t="s">
        <v>55</v>
      </c>
      <c r="C60" s="11">
        <f>C53+C59</f>
        <v>57100</v>
      </c>
      <c r="D60" s="11">
        <f t="shared" ref="D60:F60" si="22">D53+D59</f>
        <v>60100</v>
      </c>
      <c r="E60" s="11">
        <f t="shared" si="22"/>
        <v>63100</v>
      </c>
      <c r="F60" s="11">
        <f t="shared" si="22"/>
        <v>66100</v>
      </c>
      <c r="G60" s="11">
        <f>SUM(C60:F60)</f>
        <v>246400</v>
      </c>
    </row>
    <row r="61" spans="1:8" x14ac:dyDescent="0.6">
      <c r="B61" t="s">
        <v>57</v>
      </c>
      <c r="G61" s="42">
        <f>SUM(C43:F43)</f>
        <v>30800</v>
      </c>
      <c r="H61" t="s">
        <v>172</v>
      </c>
    </row>
    <row r="62" spans="1:8" x14ac:dyDescent="0.6">
      <c r="B62" t="s">
        <v>56</v>
      </c>
      <c r="G62" s="24">
        <f>G60/G61</f>
        <v>8</v>
      </c>
      <c r="H62" t="s">
        <v>141</v>
      </c>
    </row>
    <row r="64" spans="1:8" x14ac:dyDescent="0.6">
      <c r="A64" s="3" t="s">
        <v>58</v>
      </c>
      <c r="B64" s="3" t="s">
        <v>59</v>
      </c>
    </row>
    <row r="65" spans="2:8" x14ac:dyDescent="0.6">
      <c r="C65" s="3" t="s">
        <v>2</v>
      </c>
      <c r="D65" s="3" t="s">
        <v>3</v>
      </c>
      <c r="E65" s="3" t="s">
        <v>4</v>
      </c>
      <c r="F65" s="3" t="s">
        <v>5</v>
      </c>
    </row>
    <row r="66" spans="2:8" x14ac:dyDescent="0.6">
      <c r="B66" s="3" t="s">
        <v>60</v>
      </c>
      <c r="C66" cm="1">
        <f t="array" ref="C66:F66">C5:F5</f>
        <v>3000</v>
      </c>
      <c r="D66">
        <v>3500</v>
      </c>
      <c r="E66">
        <v>4000</v>
      </c>
      <c r="F66">
        <v>4500</v>
      </c>
    </row>
    <row r="67" spans="2:8" x14ac:dyDescent="0.6">
      <c r="B67" s="3" t="s">
        <v>61</v>
      </c>
    </row>
    <row r="68" spans="2:8" x14ac:dyDescent="0.6">
      <c r="B68" s="14" t="s">
        <v>62</v>
      </c>
      <c r="C68" s="7">
        <f>C66*3</f>
        <v>9000</v>
      </c>
      <c r="D68" s="7">
        <f t="shared" ref="D68:F68" si="23">D66*3</f>
        <v>10500</v>
      </c>
      <c r="E68" s="7">
        <f t="shared" si="23"/>
        <v>12000</v>
      </c>
      <c r="F68" s="7">
        <f t="shared" si="23"/>
        <v>13500</v>
      </c>
      <c r="G68" s="20">
        <v>3</v>
      </c>
      <c r="H68" s="5" t="s">
        <v>144</v>
      </c>
    </row>
    <row r="69" spans="2:8" x14ac:dyDescent="0.6">
      <c r="B69" s="14" t="s">
        <v>63</v>
      </c>
      <c r="C69" s="7">
        <f>C66*1</f>
        <v>3000</v>
      </c>
      <c r="D69" s="7">
        <f t="shared" ref="D69:F69" si="24">D66*1</f>
        <v>3500</v>
      </c>
      <c r="E69" s="7">
        <f t="shared" si="24"/>
        <v>4000</v>
      </c>
      <c r="F69" s="7">
        <f t="shared" si="24"/>
        <v>4500</v>
      </c>
      <c r="G69" s="20">
        <v>1</v>
      </c>
      <c r="H69" s="5" t="s">
        <v>144</v>
      </c>
    </row>
    <row r="70" spans="2:8" x14ac:dyDescent="0.6">
      <c r="B70" s="3" t="s">
        <v>68</v>
      </c>
      <c r="C70" s="8">
        <f>C68+C69</f>
        <v>12000</v>
      </c>
      <c r="D70" s="8">
        <f t="shared" ref="D70:F70" si="25">D68+D69</f>
        <v>14000</v>
      </c>
      <c r="E70" s="8">
        <f t="shared" si="25"/>
        <v>16000</v>
      </c>
      <c r="F70" s="8">
        <f t="shared" si="25"/>
        <v>18000</v>
      </c>
      <c r="G70" s="6"/>
    </row>
    <row r="71" spans="2:8" x14ac:dyDescent="0.6">
      <c r="B71" s="3" t="s">
        <v>142</v>
      </c>
      <c r="C71" s="7"/>
      <c r="D71" s="7"/>
      <c r="E71" s="7"/>
      <c r="F71" s="7"/>
      <c r="G71" s="6"/>
    </row>
    <row r="72" spans="2:8" x14ac:dyDescent="0.6">
      <c r="B72" s="14" t="s">
        <v>177</v>
      </c>
      <c r="C72" s="21">
        <v>5000</v>
      </c>
      <c r="D72" s="21">
        <v>5000</v>
      </c>
      <c r="E72" s="21">
        <v>5000</v>
      </c>
      <c r="F72" s="21">
        <v>5000</v>
      </c>
      <c r="G72" s="6" t="s">
        <v>93</v>
      </c>
    </row>
    <row r="73" spans="2:8" x14ac:dyDescent="0.6">
      <c r="B73" s="14" t="s">
        <v>64</v>
      </c>
      <c r="C73" s="21">
        <v>15000</v>
      </c>
      <c r="D73" s="21">
        <v>15000</v>
      </c>
      <c r="E73" s="21">
        <v>15000</v>
      </c>
      <c r="F73" s="21">
        <v>15000</v>
      </c>
      <c r="G73" s="6" t="s">
        <v>93</v>
      </c>
    </row>
    <row r="74" spans="2:8" x14ac:dyDescent="0.6">
      <c r="B74" s="14" t="s">
        <v>65</v>
      </c>
      <c r="C74" s="21">
        <v>7500</v>
      </c>
      <c r="D74" s="21">
        <v>7500</v>
      </c>
      <c r="E74" s="21">
        <v>7500</v>
      </c>
      <c r="F74" s="21">
        <v>7500</v>
      </c>
      <c r="G74" s="6" t="s">
        <v>93</v>
      </c>
    </row>
    <row r="75" spans="2:8" x14ac:dyDescent="0.6">
      <c r="B75" s="14" t="s">
        <v>53</v>
      </c>
      <c r="C75" s="21">
        <v>1000</v>
      </c>
      <c r="D75" s="21">
        <v>1000</v>
      </c>
      <c r="E75" s="21">
        <v>1000</v>
      </c>
      <c r="F75" s="21">
        <v>1000</v>
      </c>
      <c r="G75" s="6" t="s">
        <v>93</v>
      </c>
    </row>
    <row r="76" spans="2:8" x14ac:dyDescent="0.6">
      <c r="B76" s="14" t="s">
        <v>66</v>
      </c>
      <c r="C76" s="21">
        <v>1500</v>
      </c>
      <c r="D76" s="21">
        <v>1500</v>
      </c>
      <c r="E76" s="21">
        <v>1500</v>
      </c>
      <c r="F76" s="21">
        <v>1500</v>
      </c>
      <c r="G76" s="6" t="s">
        <v>93</v>
      </c>
    </row>
    <row r="77" spans="2:8" x14ac:dyDescent="0.6">
      <c r="B77" s="3" t="s">
        <v>67</v>
      </c>
      <c r="C77" s="8">
        <f>SUM(C72:C76)</f>
        <v>30000</v>
      </c>
      <c r="D77" s="8">
        <f t="shared" ref="D77:F77" si="26">SUM(D72:D76)</f>
        <v>30000</v>
      </c>
      <c r="E77" s="8">
        <f t="shared" si="26"/>
        <v>30000</v>
      </c>
      <c r="F77" s="8">
        <f t="shared" si="26"/>
        <v>30000</v>
      </c>
      <c r="G77" s="6"/>
    </row>
    <row r="78" spans="2:8" x14ac:dyDescent="0.6">
      <c r="B78" s="3" t="s">
        <v>143</v>
      </c>
      <c r="C78" s="30">
        <f>C70+C77</f>
        <v>42000</v>
      </c>
      <c r="D78" s="30">
        <f t="shared" ref="D78:F78" si="27">D70+D77</f>
        <v>44000</v>
      </c>
      <c r="E78" s="30">
        <f t="shared" si="27"/>
        <v>46000</v>
      </c>
      <c r="F78" s="30">
        <f t="shared" si="27"/>
        <v>48000</v>
      </c>
      <c r="G78" s="6"/>
    </row>
    <row r="83" spans="2:3" x14ac:dyDescent="0.6">
      <c r="B83" t="s">
        <v>173</v>
      </c>
    </row>
    <row r="84" spans="2:3" x14ac:dyDescent="0.6">
      <c r="B84">
        <v>1</v>
      </c>
      <c r="C84" t="s">
        <v>176</v>
      </c>
    </row>
  </sheetData>
  <mergeCells count="2">
    <mergeCell ref="C27:F27"/>
    <mergeCell ref="C14:F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F97CD-A10D-DE4B-BEDA-80B3DE2166AA}">
  <dimension ref="A1:F17"/>
  <sheetViews>
    <sheetView zoomScale="150" zoomScaleNormal="150" workbookViewId="0">
      <selection activeCell="C12" sqref="C12"/>
    </sheetView>
  </sheetViews>
  <sheetFormatPr defaultColWidth="10.796875" defaultRowHeight="15.6" x14ac:dyDescent="0.6"/>
  <cols>
    <col min="1" max="1" width="24.84765625" bestFit="1" customWidth="1"/>
    <col min="6" max="6" width="12.5" bestFit="1" customWidth="1"/>
  </cols>
  <sheetData>
    <row r="1" spans="1:6" x14ac:dyDescent="0.6">
      <c r="A1" s="3" t="s">
        <v>69</v>
      </c>
    </row>
    <row r="2" spans="1:6" x14ac:dyDescent="0.6">
      <c r="A2" t="s">
        <v>35</v>
      </c>
    </row>
    <row r="3" spans="1:6" x14ac:dyDescent="0.6">
      <c r="A3" s="3" t="s">
        <v>70</v>
      </c>
      <c r="B3" s="4">
        <v>2</v>
      </c>
      <c r="C3" s="4" t="s">
        <v>73</v>
      </c>
      <c r="D3" s="20">
        <v>4</v>
      </c>
      <c r="E3" s="6">
        <f>B3*D3</f>
        <v>8</v>
      </c>
    </row>
    <row r="4" spans="1:6" x14ac:dyDescent="0.6">
      <c r="A4" s="3" t="s">
        <v>71</v>
      </c>
      <c r="B4" s="4">
        <v>2</v>
      </c>
      <c r="C4" s="4" t="s">
        <v>72</v>
      </c>
      <c r="D4" s="20">
        <v>10</v>
      </c>
      <c r="E4" s="6">
        <f t="shared" ref="E4:E5" si="0">B4*D4</f>
        <v>20</v>
      </c>
    </row>
    <row r="5" spans="1:6" x14ac:dyDescent="0.6">
      <c r="A5" s="3" t="s">
        <v>44</v>
      </c>
      <c r="B5">
        <v>2</v>
      </c>
      <c r="C5" t="s">
        <v>72</v>
      </c>
      <c r="D5" s="23">
        <v>8</v>
      </c>
      <c r="E5" s="6">
        <f t="shared" si="0"/>
        <v>16</v>
      </c>
      <c r="F5" t="s">
        <v>145</v>
      </c>
    </row>
    <row r="6" spans="1:6" x14ac:dyDescent="0.6">
      <c r="A6" s="3" t="s">
        <v>74</v>
      </c>
      <c r="E6" s="28">
        <f>SUM(E3:E5)</f>
        <v>44</v>
      </c>
    </row>
    <row r="7" spans="1:6" x14ac:dyDescent="0.6">
      <c r="A7" s="3"/>
      <c r="E7" s="9"/>
    </row>
    <row r="8" spans="1:6" x14ac:dyDescent="0.6">
      <c r="B8" s="16" t="s">
        <v>2</v>
      </c>
      <c r="C8" s="16" t="s">
        <v>3</v>
      </c>
      <c r="D8" s="16" t="s">
        <v>4</v>
      </c>
      <c r="E8" s="16" t="s">
        <v>5</v>
      </c>
    </row>
    <row r="9" spans="1:6" x14ac:dyDescent="0.6">
      <c r="A9" s="3" t="s">
        <v>146</v>
      </c>
      <c r="B9" s="26">
        <f>'Master Budget'!C7</f>
        <v>180000</v>
      </c>
      <c r="C9" s="26">
        <f>'Master Budget'!D7</f>
        <v>210000</v>
      </c>
      <c r="D9" s="26">
        <f>'Master Budget'!E7</f>
        <v>240000</v>
      </c>
      <c r="E9" s="26">
        <f>'Master Budget'!F7</f>
        <v>270000</v>
      </c>
      <c r="F9" s="6">
        <f>SUM(B9:E9)</f>
        <v>900000</v>
      </c>
    </row>
    <row r="10" spans="1:6" x14ac:dyDescent="0.6">
      <c r="A10" s="3" t="s">
        <v>75</v>
      </c>
      <c r="B10" s="27">
        <f>'Master Budget'!C5*44</f>
        <v>132000</v>
      </c>
      <c r="C10" s="27">
        <f>'Master Budget'!D5*44</f>
        <v>154000</v>
      </c>
      <c r="D10" s="27">
        <f>'Master Budget'!E5*44</f>
        <v>176000</v>
      </c>
      <c r="E10" s="27">
        <f>'Master Budget'!F5*44</f>
        <v>198000</v>
      </c>
      <c r="F10" s="6">
        <f>SUM(B10:E10)</f>
        <v>660000</v>
      </c>
    </row>
    <row r="11" spans="1:6" x14ac:dyDescent="0.6">
      <c r="A11" s="3" t="s">
        <v>76</v>
      </c>
      <c r="B11">
        <f>B9-B10</f>
        <v>48000</v>
      </c>
      <c r="C11">
        <f t="shared" ref="C11:E11" si="1">C9-C10</f>
        <v>56000</v>
      </c>
      <c r="D11">
        <f t="shared" si="1"/>
        <v>64000</v>
      </c>
      <c r="E11">
        <f t="shared" si="1"/>
        <v>72000</v>
      </c>
      <c r="F11" s="6">
        <f t="shared" ref="F11:F13" si="2">SUM(B11:E11)</f>
        <v>240000</v>
      </c>
    </row>
    <row r="12" spans="1:6" x14ac:dyDescent="0.6">
      <c r="A12" s="3" t="s">
        <v>77</v>
      </c>
      <c r="B12" s="29">
        <f>'Master Budget'!C78</f>
        <v>42000</v>
      </c>
      <c r="C12" s="29">
        <f>'Master Budget'!D78</f>
        <v>44000</v>
      </c>
      <c r="D12" s="29">
        <f>'Master Budget'!E78</f>
        <v>46000</v>
      </c>
      <c r="E12" s="29">
        <f>'Master Budget'!F78</f>
        <v>48000</v>
      </c>
      <c r="F12" s="6">
        <f t="shared" si="2"/>
        <v>180000</v>
      </c>
    </row>
    <row r="13" spans="1:6" x14ac:dyDescent="0.6">
      <c r="A13" s="3" t="s">
        <v>78</v>
      </c>
      <c r="B13">
        <f>B11-B12</f>
        <v>6000</v>
      </c>
      <c r="C13">
        <f t="shared" ref="C13:E13" si="3">C11-C12</f>
        <v>12000</v>
      </c>
      <c r="D13">
        <f t="shared" si="3"/>
        <v>18000</v>
      </c>
      <c r="E13">
        <f t="shared" si="3"/>
        <v>24000</v>
      </c>
      <c r="F13" s="6">
        <f t="shared" si="2"/>
        <v>60000</v>
      </c>
    </row>
    <row r="14" spans="1:6" x14ac:dyDescent="0.6">
      <c r="A14" s="3" t="s">
        <v>79</v>
      </c>
      <c r="D14">
        <v>100</v>
      </c>
    </row>
    <row r="15" spans="1:6" x14ac:dyDescent="0.6">
      <c r="A15" s="3" t="s">
        <v>80</v>
      </c>
      <c r="B15">
        <f>B13-B14</f>
        <v>6000</v>
      </c>
      <c r="C15">
        <f t="shared" ref="C15:E15" si="4">C13-C14</f>
        <v>12000</v>
      </c>
      <c r="D15">
        <f t="shared" si="4"/>
        <v>17900</v>
      </c>
      <c r="E15">
        <f t="shared" si="4"/>
        <v>24000</v>
      </c>
    </row>
    <row r="16" spans="1:6" x14ac:dyDescent="0.6">
      <c r="A16" s="3" t="s">
        <v>81</v>
      </c>
      <c r="B16">
        <v>3000</v>
      </c>
      <c r="C16">
        <v>3000</v>
      </c>
      <c r="D16">
        <v>3000</v>
      </c>
      <c r="E16">
        <v>3000</v>
      </c>
    </row>
    <row r="17" spans="1:5" x14ac:dyDescent="0.6">
      <c r="A17" s="3" t="s">
        <v>82</v>
      </c>
      <c r="B17">
        <f>B15-B16</f>
        <v>3000</v>
      </c>
      <c r="C17">
        <f t="shared" ref="C17:E17" si="5">C15-C16</f>
        <v>9000</v>
      </c>
      <c r="D17">
        <f t="shared" si="5"/>
        <v>14900</v>
      </c>
      <c r="E17">
        <f t="shared" si="5"/>
        <v>21000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7662E-091E-3047-90D8-85FCF447C150}">
  <dimension ref="A1:M59"/>
  <sheetViews>
    <sheetView topLeftCell="A35" zoomScale="145" zoomScaleNormal="145" workbookViewId="0">
      <selection activeCell="E53" sqref="E53"/>
    </sheetView>
  </sheetViews>
  <sheetFormatPr defaultColWidth="10.796875" defaultRowHeight="15.6" x14ac:dyDescent="0.6"/>
  <cols>
    <col min="1" max="1" width="27.5" customWidth="1"/>
    <col min="2" max="2" width="8.19921875" bestFit="1" customWidth="1"/>
    <col min="3" max="3" width="20.296875" bestFit="1" customWidth="1"/>
    <col min="4" max="4" width="8.046875" bestFit="1" customWidth="1"/>
    <col min="5" max="5" width="6.94921875" bestFit="1" customWidth="1"/>
    <col min="6" max="6" width="19.1484375" bestFit="1" customWidth="1"/>
    <col min="7" max="7" width="22.046875" bestFit="1" customWidth="1"/>
    <col min="8" max="8" width="33.94921875" bestFit="1" customWidth="1"/>
    <col min="9" max="9" width="21.94921875" bestFit="1" customWidth="1"/>
    <col min="10" max="10" width="127.19921875" bestFit="1" customWidth="1"/>
    <col min="11" max="11" width="19.09765625" bestFit="1" customWidth="1"/>
    <col min="12" max="12" width="5.94921875" bestFit="1" customWidth="1"/>
    <col min="13" max="13" width="11.84765625" bestFit="1" customWidth="1"/>
  </cols>
  <sheetData>
    <row r="1" spans="1:11" x14ac:dyDescent="0.6">
      <c r="A1" s="3" t="s">
        <v>147</v>
      </c>
      <c r="C1" t="s">
        <v>86</v>
      </c>
    </row>
    <row r="2" spans="1:11" x14ac:dyDescent="0.6">
      <c r="A2" t="s">
        <v>91</v>
      </c>
      <c r="C2" t="s">
        <v>83</v>
      </c>
    </row>
    <row r="3" spans="1:11" x14ac:dyDescent="0.6">
      <c r="A3" s="3" t="s">
        <v>87</v>
      </c>
      <c r="C3" t="s">
        <v>84</v>
      </c>
    </row>
    <row r="4" spans="1:11" x14ac:dyDescent="0.6">
      <c r="A4" t="s">
        <v>88</v>
      </c>
      <c r="C4" t="s">
        <v>85</v>
      </c>
    </row>
    <row r="5" spans="1:11" x14ac:dyDescent="0.6">
      <c r="A5" t="s">
        <v>89</v>
      </c>
    </row>
    <row r="6" spans="1:11" x14ac:dyDescent="0.6">
      <c r="A6" t="s">
        <v>92</v>
      </c>
    </row>
    <row r="7" spans="1:11" x14ac:dyDescent="0.6">
      <c r="A7" s="3" t="s">
        <v>90</v>
      </c>
    </row>
    <row r="10" spans="1:11" x14ac:dyDescent="0.6">
      <c r="D10" s="15">
        <v>38000</v>
      </c>
      <c r="F10" t="s">
        <v>95</v>
      </c>
      <c r="J10" s="31">
        <v>38000</v>
      </c>
      <c r="K10" t="s">
        <v>174</v>
      </c>
    </row>
    <row r="11" spans="1:11" x14ac:dyDescent="0.6">
      <c r="J11" s="5" t="s">
        <v>104</v>
      </c>
    </row>
    <row r="12" spans="1:11" x14ac:dyDescent="0.6">
      <c r="J12" s="5" t="s">
        <v>96</v>
      </c>
    </row>
    <row r="13" spans="1:11" x14ac:dyDescent="0.6">
      <c r="J13" s="5" t="s">
        <v>97</v>
      </c>
    </row>
    <row r="14" spans="1:11" x14ac:dyDescent="0.6">
      <c r="J14" s="5" t="s">
        <v>98</v>
      </c>
    </row>
    <row r="15" spans="1:11" x14ac:dyDescent="0.6">
      <c r="J15" s="5" t="s">
        <v>99</v>
      </c>
    </row>
    <row r="16" spans="1:11" x14ac:dyDescent="0.6">
      <c r="D16" s="13">
        <v>15000</v>
      </c>
      <c r="F16" t="s">
        <v>94</v>
      </c>
      <c r="J16" s="5" t="s">
        <v>105</v>
      </c>
    </row>
    <row r="17" spans="1:13" x14ac:dyDescent="0.6">
      <c r="B17" s="3" t="s">
        <v>116</v>
      </c>
      <c r="J17" s="5" t="s">
        <v>100</v>
      </c>
    </row>
    <row r="18" spans="1:13" x14ac:dyDescent="0.6">
      <c r="A18" t="s">
        <v>120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2</v>
      </c>
      <c r="J18" s="5" t="s">
        <v>101</v>
      </c>
    </row>
    <row r="19" spans="1:13" x14ac:dyDescent="0.6">
      <c r="A19" s="3" t="s">
        <v>110</v>
      </c>
      <c r="B19">
        <v>60000</v>
      </c>
      <c r="C19">
        <f>B19</f>
        <v>60000</v>
      </c>
      <c r="J19" s="5" t="s">
        <v>102</v>
      </c>
      <c r="M19" s="5" t="s">
        <v>37</v>
      </c>
    </row>
    <row r="20" spans="1:13" x14ac:dyDescent="0.6">
      <c r="A20" s="14" t="s">
        <v>111</v>
      </c>
      <c r="B20" s="32">
        <v>180000</v>
      </c>
      <c r="C20">
        <f>B20*0.6</f>
        <v>108000</v>
      </c>
      <c r="D20">
        <f>B20-C20</f>
        <v>72000</v>
      </c>
      <c r="J20" s="5" t="s">
        <v>103</v>
      </c>
    </row>
    <row r="21" spans="1:13" x14ac:dyDescent="0.6">
      <c r="A21" s="14" t="s">
        <v>112</v>
      </c>
      <c r="B21" s="32">
        <v>210000</v>
      </c>
      <c r="D21">
        <f>B21*0.6</f>
        <v>126000</v>
      </c>
      <c r="E21">
        <f>B21-D21</f>
        <v>84000</v>
      </c>
      <c r="J21" s="5" t="s">
        <v>106</v>
      </c>
    </row>
    <row r="22" spans="1:13" x14ac:dyDescent="0.6">
      <c r="A22" s="14" t="s">
        <v>113</v>
      </c>
      <c r="B22" s="32">
        <v>240000</v>
      </c>
      <c r="E22">
        <f>B22*0.6</f>
        <v>144000</v>
      </c>
      <c r="F22">
        <f>B22-E22</f>
        <v>96000</v>
      </c>
      <c r="J22" s="5" t="s">
        <v>108</v>
      </c>
    </row>
    <row r="23" spans="1:13" x14ac:dyDescent="0.6">
      <c r="A23" s="14" t="s">
        <v>114</v>
      </c>
      <c r="B23" s="32">
        <v>270000</v>
      </c>
      <c r="F23">
        <f>B23*0.6</f>
        <v>162000</v>
      </c>
      <c r="G23">
        <f>B23-F23</f>
        <v>108000</v>
      </c>
      <c r="H23" s="3" t="s">
        <v>117</v>
      </c>
      <c r="J23" s="5" t="s">
        <v>107</v>
      </c>
    </row>
    <row r="24" spans="1:13" x14ac:dyDescent="0.6">
      <c r="A24" s="3" t="s">
        <v>115</v>
      </c>
      <c r="B24" s="3">
        <f>SUM(B20:B23)</f>
        <v>900000</v>
      </c>
      <c r="C24" s="36">
        <f>SUM(C19:C23)</f>
        <v>168000</v>
      </c>
      <c r="D24" s="3">
        <f t="shared" ref="D24:F24" si="0">SUM(D19:D23)</f>
        <v>198000</v>
      </c>
      <c r="E24" s="3">
        <f t="shared" si="0"/>
        <v>228000</v>
      </c>
      <c r="F24" s="3">
        <f t="shared" si="0"/>
        <v>258000</v>
      </c>
      <c r="J24" s="5" t="s">
        <v>109</v>
      </c>
    </row>
    <row r="25" spans="1:13" x14ac:dyDescent="0.6">
      <c r="A25" s="3"/>
      <c r="B25" s="3"/>
      <c r="C25" s="3"/>
      <c r="D25" s="3"/>
      <c r="E25" s="3"/>
      <c r="F25" s="3"/>
    </row>
    <row r="26" spans="1:13" x14ac:dyDescent="0.6">
      <c r="B26" s="3" t="s">
        <v>121</v>
      </c>
    </row>
    <row r="27" spans="1:13" x14ac:dyDescent="0.6">
      <c r="A27" s="14" t="s">
        <v>119</v>
      </c>
      <c r="C27" s="16" t="s">
        <v>2</v>
      </c>
      <c r="D27" s="16" t="s">
        <v>3</v>
      </c>
      <c r="E27" s="16" t="s">
        <v>4</v>
      </c>
      <c r="F27" s="16" t="s">
        <v>5</v>
      </c>
      <c r="G27" s="16" t="s">
        <v>2</v>
      </c>
    </row>
    <row r="28" spans="1:13" x14ac:dyDescent="0.6">
      <c r="A28" s="3" t="s">
        <v>118</v>
      </c>
      <c r="B28">
        <v>10600</v>
      </c>
      <c r="C28">
        <f>B28</f>
        <v>10600</v>
      </c>
    </row>
    <row r="29" spans="1:13" x14ac:dyDescent="0.6">
      <c r="A29" s="14" t="s">
        <v>111</v>
      </c>
      <c r="B29" s="34">
        <v>25200</v>
      </c>
      <c r="C29">
        <f>B29*0.5</f>
        <v>12600</v>
      </c>
      <c r="D29">
        <f>B29-C29</f>
        <v>12600</v>
      </c>
    </row>
    <row r="30" spans="1:13" x14ac:dyDescent="0.6">
      <c r="A30" s="14" t="s">
        <v>112</v>
      </c>
      <c r="B30" s="34">
        <v>29200</v>
      </c>
      <c r="D30">
        <f>B30*0.5</f>
        <v>14600</v>
      </c>
      <c r="E30">
        <f>B30-D30</f>
        <v>14600</v>
      </c>
    </row>
    <row r="31" spans="1:13" x14ac:dyDescent="0.6">
      <c r="A31" s="14" t="s">
        <v>113</v>
      </c>
      <c r="B31" s="34">
        <v>33200</v>
      </c>
      <c r="E31">
        <f>B31*0.5</f>
        <v>16600</v>
      </c>
      <c r="F31">
        <f>B31-E31</f>
        <v>16600</v>
      </c>
    </row>
    <row r="32" spans="1:13" x14ac:dyDescent="0.6">
      <c r="A32" s="14" t="s">
        <v>114</v>
      </c>
      <c r="B32" s="34">
        <v>37200</v>
      </c>
      <c r="F32">
        <f>B32*0.5</f>
        <v>18600</v>
      </c>
      <c r="G32">
        <f>B32-F32</f>
        <v>18600</v>
      </c>
      <c r="H32" s="3" t="s">
        <v>122</v>
      </c>
    </row>
    <row r="33" spans="1:9" x14ac:dyDescent="0.6">
      <c r="A33" s="3" t="s">
        <v>148</v>
      </c>
      <c r="B33" s="3">
        <f>SUM(B29:B32)</f>
        <v>124800</v>
      </c>
      <c r="C33" s="38">
        <f>SUM(C28:C32)</f>
        <v>23200</v>
      </c>
      <c r="D33" s="3">
        <f t="shared" ref="D33" si="1">SUM(D28:D32)</f>
        <v>27200</v>
      </c>
      <c r="E33" s="3">
        <f t="shared" ref="E33" si="2">SUM(E28:E32)</f>
        <v>31200</v>
      </c>
      <c r="F33" s="3">
        <f t="shared" ref="F33" si="3">SUM(F28:F32)</f>
        <v>35200</v>
      </c>
    </row>
    <row r="35" spans="1:9" x14ac:dyDescent="0.6">
      <c r="A35" s="3"/>
      <c r="C35" s="16" t="s">
        <v>2</v>
      </c>
      <c r="D35" s="16" t="s">
        <v>3</v>
      </c>
      <c r="E35" s="16" t="s">
        <v>4</v>
      </c>
      <c r="F35" s="16" t="s">
        <v>5</v>
      </c>
    </row>
    <row r="36" spans="1:9" x14ac:dyDescent="0.6">
      <c r="A36" s="3" t="s">
        <v>147</v>
      </c>
      <c r="C36" s="4">
        <v>38000</v>
      </c>
      <c r="D36">
        <f>C54</f>
        <v>25500</v>
      </c>
      <c r="E36">
        <f>D54</f>
        <v>15000</v>
      </c>
      <c r="F36">
        <f>E54</f>
        <v>19400</v>
      </c>
    </row>
    <row r="37" spans="1:9" x14ac:dyDescent="0.6">
      <c r="A37" s="3" t="s">
        <v>126</v>
      </c>
    </row>
    <row r="38" spans="1:9" x14ac:dyDescent="0.6">
      <c r="A38" s="17" t="s">
        <v>123</v>
      </c>
      <c r="C38" s="35">
        <f>C24</f>
        <v>168000</v>
      </c>
      <c r="D38">
        <f t="shared" ref="D38:F38" si="4">D24</f>
        <v>198000</v>
      </c>
      <c r="E38">
        <f t="shared" si="4"/>
        <v>228000</v>
      </c>
      <c r="F38">
        <f t="shared" si="4"/>
        <v>258000</v>
      </c>
    </row>
    <row r="39" spans="1:9" x14ac:dyDescent="0.6">
      <c r="A39" s="17" t="s">
        <v>124</v>
      </c>
      <c r="B39" t="s">
        <v>93</v>
      </c>
      <c r="C39" s="4">
        <v>2000</v>
      </c>
    </row>
    <row r="40" spans="1:9" x14ac:dyDescent="0.6">
      <c r="A40" s="17" t="s">
        <v>125</v>
      </c>
      <c r="C40">
        <f>C38+C39</f>
        <v>170000</v>
      </c>
      <c r="D40">
        <f t="shared" ref="D40:F40" si="5">D38+D39</f>
        <v>198000</v>
      </c>
      <c r="E40">
        <f t="shared" si="5"/>
        <v>228000</v>
      </c>
      <c r="F40">
        <f t="shared" si="5"/>
        <v>258000</v>
      </c>
    </row>
    <row r="41" spans="1:9" x14ac:dyDescent="0.6">
      <c r="A41" s="3" t="s">
        <v>87</v>
      </c>
      <c r="C41" s="3">
        <f>C36+C40</f>
        <v>208000</v>
      </c>
      <c r="D41" s="3">
        <f t="shared" ref="D41:F41" si="6">D36+D40</f>
        <v>223500</v>
      </c>
      <c r="E41" s="3">
        <f t="shared" si="6"/>
        <v>243000</v>
      </c>
      <c r="F41" s="3">
        <f t="shared" si="6"/>
        <v>277400</v>
      </c>
    </row>
    <row r="42" spans="1:9" x14ac:dyDescent="0.6">
      <c r="A42" s="3" t="s">
        <v>127</v>
      </c>
    </row>
    <row r="43" spans="1:9" x14ac:dyDescent="0.6">
      <c r="A43" s="17" t="s">
        <v>128</v>
      </c>
      <c r="C43" s="37">
        <f>C33</f>
        <v>23200</v>
      </c>
      <c r="D43">
        <f t="shared" ref="D43:F43" si="7">D33</f>
        <v>27200</v>
      </c>
      <c r="E43">
        <f t="shared" si="7"/>
        <v>31200</v>
      </c>
      <c r="F43">
        <f t="shared" si="7"/>
        <v>35200</v>
      </c>
    </row>
    <row r="44" spans="1:9" x14ac:dyDescent="0.6">
      <c r="A44" s="17" t="s">
        <v>37</v>
      </c>
      <c r="C44" s="40">
        <f>'Master Budget'!C45</f>
        <v>62000</v>
      </c>
      <c r="D44" s="40">
        <f>'Master Budget'!D45</f>
        <v>72000</v>
      </c>
      <c r="E44" s="40">
        <f>'Master Budget'!E45</f>
        <v>82000</v>
      </c>
      <c r="F44" s="40">
        <f>'Master Budget'!F45</f>
        <v>92000</v>
      </c>
    </row>
    <row r="45" spans="1:9" x14ac:dyDescent="0.6">
      <c r="A45" s="17" t="s">
        <v>44</v>
      </c>
      <c r="C45">
        <f>'Master Budget'!C60-3800</f>
        <v>53300</v>
      </c>
      <c r="D45">
        <f>'Master Budget'!D60-3800</f>
        <v>56300</v>
      </c>
      <c r="E45">
        <f>'Master Budget'!E60-3800</f>
        <v>59300</v>
      </c>
      <c r="F45">
        <f>'Master Budget'!F60-3800</f>
        <v>62300</v>
      </c>
      <c r="G45" t="s">
        <v>151</v>
      </c>
      <c r="I45" t="s">
        <v>152</v>
      </c>
    </row>
    <row r="46" spans="1:9" x14ac:dyDescent="0.6">
      <c r="A46" s="17" t="s">
        <v>77</v>
      </c>
      <c r="C46">
        <f>'Master Budget'!C78-1000</f>
        <v>41000</v>
      </c>
      <c r="D46">
        <f>'Master Budget'!D78-1000</f>
        <v>43000</v>
      </c>
      <c r="E46">
        <f>'Master Budget'!E78-1000</f>
        <v>45000</v>
      </c>
      <c r="F46">
        <f>'Master Budget'!F78-1000</f>
        <v>47000</v>
      </c>
      <c r="G46" t="s">
        <v>151</v>
      </c>
      <c r="I46" t="s">
        <v>153</v>
      </c>
    </row>
    <row r="47" spans="1:9" x14ac:dyDescent="0.6">
      <c r="A47" s="17" t="s">
        <v>129</v>
      </c>
      <c r="B47" t="s">
        <v>93</v>
      </c>
      <c r="D47" s="4">
        <v>10000</v>
      </c>
    </row>
    <row r="48" spans="1:9" x14ac:dyDescent="0.6">
      <c r="A48" s="17" t="s">
        <v>130</v>
      </c>
      <c r="B48" t="s">
        <v>154</v>
      </c>
      <c r="C48">
        <v>3000</v>
      </c>
      <c r="D48">
        <v>3000</v>
      </c>
      <c r="E48">
        <v>3000</v>
      </c>
      <c r="F48">
        <v>3000</v>
      </c>
      <c r="G48" t="s">
        <v>155</v>
      </c>
    </row>
    <row r="49" spans="1:13" x14ac:dyDescent="0.6">
      <c r="A49" s="17" t="s">
        <v>131</v>
      </c>
      <c r="C49" s="3">
        <f>SUM(C43:C48)</f>
        <v>182500</v>
      </c>
      <c r="D49" s="3">
        <f t="shared" ref="D49:F49" si="8">SUM(D43:D48)</f>
        <v>211500</v>
      </c>
      <c r="E49" s="3">
        <f t="shared" si="8"/>
        <v>220500</v>
      </c>
      <c r="F49" s="3">
        <f t="shared" si="8"/>
        <v>239500</v>
      </c>
      <c r="H49">
        <v>16000</v>
      </c>
    </row>
    <row r="50" spans="1:13" x14ac:dyDescent="0.6">
      <c r="A50" t="s">
        <v>89</v>
      </c>
      <c r="C50">
        <f>C41-C49</f>
        <v>25500</v>
      </c>
      <c r="D50">
        <f>D41-D49</f>
        <v>12000</v>
      </c>
      <c r="E50">
        <f t="shared" ref="E50:F50" si="9">E41-E49</f>
        <v>22500</v>
      </c>
      <c r="F50">
        <f t="shared" si="9"/>
        <v>37900</v>
      </c>
      <c r="H50" s="41">
        <v>15000</v>
      </c>
      <c r="I50" t="s">
        <v>156</v>
      </c>
    </row>
    <row r="51" spans="1:13" x14ac:dyDescent="0.6">
      <c r="A51" s="18" t="s">
        <v>92</v>
      </c>
    </row>
    <row r="52" spans="1:13" x14ac:dyDescent="0.6">
      <c r="A52" t="s">
        <v>133</v>
      </c>
      <c r="D52">
        <v>3000</v>
      </c>
      <c r="H52" t="s">
        <v>157</v>
      </c>
    </row>
    <row r="53" spans="1:13" x14ac:dyDescent="0.6">
      <c r="A53" t="s">
        <v>132</v>
      </c>
      <c r="E53">
        <v>3100</v>
      </c>
      <c r="H53" t="s">
        <v>158</v>
      </c>
    </row>
    <row r="54" spans="1:13" x14ac:dyDescent="0.6">
      <c r="A54" s="3" t="s">
        <v>90</v>
      </c>
      <c r="C54">
        <f>C50</f>
        <v>25500</v>
      </c>
      <c r="D54">
        <f>D50+D52</f>
        <v>15000</v>
      </c>
      <c r="E54">
        <f>E50-E53</f>
        <v>19400</v>
      </c>
      <c r="F54">
        <f>F50</f>
        <v>37900</v>
      </c>
      <c r="G54" s="1" t="s">
        <v>150</v>
      </c>
      <c r="H54" t="s">
        <v>149</v>
      </c>
    </row>
    <row r="55" spans="1:13" x14ac:dyDescent="0.6">
      <c r="I55" t="s">
        <v>159</v>
      </c>
      <c r="K55" t="s">
        <v>168</v>
      </c>
      <c r="L55">
        <v>10000</v>
      </c>
    </row>
    <row r="56" spans="1:13" x14ac:dyDescent="0.6">
      <c r="I56" t="s">
        <v>175</v>
      </c>
      <c r="L56" s="2">
        <v>0.05</v>
      </c>
    </row>
    <row r="57" spans="1:13" x14ac:dyDescent="0.6">
      <c r="I57">
        <v>3000</v>
      </c>
      <c r="J57" t="s">
        <v>160</v>
      </c>
      <c r="L57">
        <f>L55*L56</f>
        <v>500</v>
      </c>
      <c r="M57" t="s">
        <v>169</v>
      </c>
    </row>
    <row r="58" spans="1:13" x14ac:dyDescent="0.6">
      <c r="J58" t="s">
        <v>161</v>
      </c>
    </row>
    <row r="59" spans="1:13" x14ac:dyDescent="0.6">
      <c r="I59">
        <f>(3000*0.1375/12)*3</f>
        <v>103.12500000000003</v>
      </c>
      <c r="J59" t="s">
        <v>162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Master Budget</vt:lpstr>
      <vt:lpstr>Budgeted IS</vt:lpstr>
      <vt:lpstr>Cash 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Tao Liu</cp:lastModifiedBy>
  <dcterms:created xsi:type="dcterms:W3CDTF">2020-06-18T09:40:06Z</dcterms:created>
  <dcterms:modified xsi:type="dcterms:W3CDTF">2021-06-03T03:22:06Z</dcterms:modified>
</cp:coreProperties>
</file>